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55" windowWidth="24480" windowHeight="12150"/>
  </bookViews>
  <sheets>
    <sheet name="lojas - pagamentos" sheetId="1" r:id="rId1"/>
    <sheet name="contas mensais - salario" sheetId="2" r:id="rId2"/>
    <sheet name="Plan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" i="1"/>
  <c r="K42" i="2"/>
  <c r="J42"/>
  <c r="I42"/>
  <c r="H42"/>
  <c r="G42"/>
  <c r="F42"/>
  <c r="E42"/>
  <c r="D42"/>
  <c r="C42"/>
  <c r="D31" i="1" l="1"/>
  <c r="Q21"/>
  <c r="Q18"/>
  <c r="P23"/>
  <c r="O23"/>
  <c r="Q23"/>
  <c r="F7"/>
  <c r="G2" l="1"/>
  <c r="G3"/>
  <c r="G7" l="1"/>
  <c r="O9"/>
  <c r="N9"/>
  <c r="M9"/>
  <c r="L9"/>
  <c r="K9"/>
  <c r="J9"/>
  <c r="I9"/>
  <c r="H9"/>
  <c r="F10"/>
  <c r="G9"/>
  <c r="C31"/>
  <c r="M22"/>
  <c r="M23" s="1"/>
  <c r="M16"/>
  <c r="M21"/>
  <c r="L23"/>
  <c r="K23"/>
  <c r="G8"/>
  <c r="C7" l="1"/>
  <c r="C6"/>
  <c r="D6" s="1"/>
  <c r="C5"/>
  <c r="D5" s="1"/>
  <c r="J23"/>
  <c r="B31"/>
  <c r="B9"/>
  <c r="I23" l="1"/>
  <c r="E19"/>
  <c r="C22" l="1"/>
  <c r="D22"/>
  <c r="E21"/>
  <c r="E20"/>
  <c r="E18"/>
  <c r="E17"/>
  <c r="E16"/>
  <c r="E15"/>
  <c r="E22" l="1"/>
  <c r="F22" s="1"/>
  <c r="A29"/>
  <c r="A27"/>
  <c r="C8"/>
  <c r="D8" s="1"/>
  <c r="C4"/>
  <c r="D4" s="1"/>
  <c r="C3"/>
  <c r="D3" s="1"/>
  <c r="C2"/>
  <c r="D2" s="1"/>
  <c r="D7" l="1"/>
  <c r="D9" s="1"/>
  <c r="C9"/>
  <c r="C22" i="2" l="1"/>
  <c r="B41"/>
  <c r="B37" l="1"/>
  <c r="B36"/>
  <c r="B22"/>
  <c r="B32"/>
  <c r="C44"/>
  <c r="C27" s="1"/>
  <c r="B29"/>
  <c r="B28"/>
  <c r="B27"/>
  <c r="B18"/>
  <c r="B15"/>
  <c r="G4" i="1"/>
  <c r="G10" s="1"/>
  <c r="B42" i="2" l="1"/>
  <c r="B43" s="1"/>
  <c r="B12" i="1"/>
  <c r="C29" i="2"/>
  <c r="D44"/>
  <c r="B13" i="1"/>
  <c r="D29" i="2" l="1"/>
  <c r="D27"/>
  <c r="E44"/>
  <c r="E27" s="1"/>
  <c r="E29" l="1"/>
  <c r="F44"/>
  <c r="F27" s="1"/>
  <c r="F29" l="1"/>
  <c r="G44"/>
  <c r="G27" s="1"/>
  <c r="G29" l="1"/>
  <c r="H44"/>
  <c r="H27" s="1"/>
  <c r="H29" l="1"/>
  <c r="I44"/>
  <c r="I27" s="1"/>
  <c r="H43"/>
  <c r="I29" l="1"/>
  <c r="I43" s="1"/>
  <c r="J44"/>
  <c r="J27" s="1"/>
  <c r="J29" l="1"/>
  <c r="K44"/>
  <c r="K27" s="1"/>
  <c r="J43"/>
  <c r="K29" l="1"/>
  <c r="K43" l="1"/>
  <c r="C41" l="1"/>
  <c r="C43" s="1"/>
  <c r="D41" l="1"/>
  <c r="D43" s="1"/>
  <c r="E41"/>
  <c r="E43" s="1"/>
  <c r="F41"/>
  <c r="F43" s="1"/>
  <c r="G41" l="1"/>
  <c r="G43" s="1"/>
</calcChain>
</file>

<file path=xl/comments1.xml><?xml version="1.0" encoding="utf-8"?>
<comments xmlns="http://schemas.openxmlformats.org/spreadsheetml/2006/main">
  <authors>
    <author>belchior</author>
  </authors>
  <commentList>
    <comment ref="F2" authorId="0">
      <text>
        <r>
          <rPr>
            <b/>
            <sz val="8"/>
            <color indexed="81"/>
            <rFont val="Tahoma"/>
            <family val="2"/>
          </rPr>
          <t>belchior:</t>
        </r>
        <r>
          <rPr>
            <sz val="8"/>
            <color indexed="81"/>
            <rFont val="Tahoma"/>
            <family val="2"/>
          </rPr>
          <t xml:space="preserve">
mais carteira</t>
        </r>
      </text>
    </comment>
  </commentList>
</comments>
</file>

<file path=xl/comments2.xml><?xml version="1.0" encoding="utf-8"?>
<comments xmlns="http://schemas.openxmlformats.org/spreadsheetml/2006/main">
  <authors>
    <author>belchior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belchior:</t>
        </r>
        <r>
          <rPr>
            <sz val="8"/>
            <color indexed="81"/>
            <rFont val="Tahoma"/>
            <family val="2"/>
          </rPr>
          <t xml:space="preserve">
renegociar esta anuidade
</t>
        </r>
      </text>
    </comment>
    <comment ref="A33" authorId="0">
      <text>
        <r>
          <rPr>
            <b/>
            <sz val="8"/>
            <color indexed="81"/>
            <rFont val="Tahoma"/>
            <family val="2"/>
          </rPr>
          <t>belchior:</t>
        </r>
        <r>
          <rPr>
            <sz val="8"/>
            <color indexed="81"/>
            <rFont val="Tahoma"/>
            <family val="2"/>
          </rPr>
          <t xml:space="preserve">
rever esta anuidade
</t>
        </r>
      </text>
    </comment>
  </commentList>
</comments>
</file>

<file path=xl/sharedStrings.xml><?xml version="1.0" encoding="utf-8"?>
<sst xmlns="http://schemas.openxmlformats.org/spreadsheetml/2006/main" count="114" uniqueCount="73">
  <si>
    <t>CC</t>
  </si>
  <si>
    <t>Itau #1</t>
  </si>
  <si>
    <t>Itau #2</t>
  </si>
  <si>
    <t>Banco Real</t>
  </si>
  <si>
    <t>BB</t>
  </si>
  <si>
    <t>total</t>
  </si>
  <si>
    <t>conta corrente</t>
  </si>
  <si>
    <t>bb</t>
  </si>
  <si>
    <t>itau</t>
  </si>
  <si>
    <t>banco real</t>
  </si>
  <si>
    <t>caixa</t>
  </si>
  <si>
    <t>bradesco</t>
  </si>
  <si>
    <t>n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</si>
  <si>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</si>
  <si>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</si>
  <si>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</si>
  <si>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</si>
  <si>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</si>
  <si>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</si>
  <si>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</si>
  <si>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</si>
  <si>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</si>
  <si>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</si>
  <si>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computador de casa</t>
  </si>
  <si>
    <t>anuidade cc1</t>
  </si>
  <si>
    <t>btc</t>
  </si>
  <si>
    <t>chinaglia</t>
  </si>
  <si>
    <t>registro.br</t>
  </si>
  <si>
    <t>encargos</t>
  </si>
  <si>
    <t>ezconet</t>
  </si>
  <si>
    <t>registro 100br</t>
  </si>
  <si>
    <t>multa</t>
  </si>
  <si>
    <t>desconhecido</t>
  </si>
  <si>
    <t>fat anterior</t>
  </si>
  <si>
    <t>macon vip</t>
  </si>
  <si>
    <t>uol</t>
  </si>
  <si>
    <t>cot dollar</t>
  </si>
  <si>
    <t>the planet</t>
  </si>
  <si>
    <t>dollar</t>
  </si>
  <si>
    <t>cts india</t>
  </si>
  <si>
    <t>imposto</t>
  </si>
  <si>
    <t>camera</t>
  </si>
  <si>
    <t>anuidade cc bb</t>
  </si>
  <si>
    <t>macon vip (cc  real)</t>
  </si>
  <si>
    <t>yahoo</t>
  </si>
  <si>
    <t>prestação carro</t>
  </si>
  <si>
    <t>internet casa</t>
  </si>
  <si>
    <t>agua casa</t>
  </si>
  <si>
    <t>energia casa (projeção)</t>
  </si>
  <si>
    <t>salario</t>
  </si>
  <si>
    <t>saldo</t>
  </si>
  <si>
    <t>pagseguro+pagamentodigital</t>
  </si>
  <si>
    <t>brasil tintas/ipva</t>
  </si>
  <si>
    <t>itau #3</t>
  </si>
  <si>
    <t>saudo</t>
  </si>
  <si>
    <t>saudo real</t>
  </si>
  <si>
    <t>saudo ch esp</t>
  </si>
  <si>
    <t>janeiro</t>
  </si>
  <si>
    <t>fevereiro</t>
  </si>
  <si>
    <t>itau #4</t>
  </si>
  <si>
    <t>limites</t>
  </si>
  <si>
    <t>itau #5</t>
  </si>
  <si>
    <t>pagmentos</t>
  </si>
  <si>
    <t>enc</t>
  </si>
  <si>
    <t>enc b</t>
  </si>
  <si>
    <t>anuidade ccextra</t>
  </si>
  <si>
    <t>aspirador</t>
  </si>
  <si>
    <t>cecomil</t>
  </si>
  <si>
    <t>anuidade americanas</t>
  </si>
  <si>
    <t>skap sul</t>
  </si>
  <si>
    <t>jflex</t>
  </si>
  <si>
    <t>parcelamento americanas</t>
  </si>
  <si>
    <t>encargos/emp itau</t>
  </si>
</sst>
</file>

<file path=xl/styles.xml><?xml version="1.0" encoding="utf-8"?>
<styleSheet xmlns="http://schemas.openxmlformats.org/spreadsheetml/2006/main">
  <numFmts count="1">
    <numFmt numFmtId="44" formatCode="_(&quot;R$ &quot;* #,##0.00_);_(&quot;R$ &quot;* \(#,##0.00\);_(&quot;R$ 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0099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" fontId="0" fillId="0" borderId="0" xfId="0" applyNumberFormat="1"/>
    <xf numFmtId="44" fontId="0" fillId="0" borderId="0" xfId="1" applyFont="1"/>
    <xf numFmtId="44" fontId="2" fillId="0" borderId="0" xfId="1" applyFont="1"/>
    <xf numFmtId="0" fontId="2" fillId="0" borderId="0" xfId="0" applyFont="1"/>
    <xf numFmtId="44" fontId="6" fillId="0" borderId="0" xfId="1" applyFont="1"/>
    <xf numFmtId="44" fontId="0" fillId="0" borderId="0" xfId="0" applyNumberFormat="1"/>
    <xf numFmtId="44" fontId="7" fillId="0" borderId="0" xfId="1" applyFont="1"/>
    <xf numFmtId="44" fontId="8" fillId="0" borderId="0" xfId="1" applyFont="1"/>
    <xf numFmtId="0" fontId="8" fillId="0" borderId="0" xfId="0" applyFont="1"/>
    <xf numFmtId="44" fontId="7" fillId="0" borderId="0" xfId="0" applyNumberFormat="1" applyFont="1"/>
    <xf numFmtId="44" fontId="9" fillId="0" borderId="0" xfId="0" applyNumberFormat="1" applyFont="1"/>
    <xf numFmtId="44" fontId="10" fillId="0" borderId="0" xfId="0" applyNumberFormat="1" applyFont="1"/>
    <xf numFmtId="44" fontId="11" fillId="0" borderId="0" xfId="0" applyNumberFormat="1" applyFont="1"/>
    <xf numFmtId="44" fontId="12" fillId="0" borderId="0" xfId="0" applyNumberFormat="1" applyFont="1"/>
    <xf numFmtId="44" fontId="13" fillId="0" borderId="0" xfId="0" applyNumberFormat="1" applyFont="1"/>
    <xf numFmtId="44" fontId="3" fillId="0" borderId="0" xfId="0" applyNumberFormat="1" applyFont="1"/>
    <xf numFmtId="44" fontId="14" fillId="0" borderId="0" xfId="1" applyFont="1"/>
    <xf numFmtId="0" fontId="0" fillId="0" borderId="0" xfId="1" applyNumberFormat="1" applyFont="1"/>
    <xf numFmtId="44" fontId="15" fillId="0" borderId="0" xfId="1" applyFont="1"/>
    <xf numFmtId="44" fontId="16" fillId="0" borderId="0" xfId="1" applyFont="1"/>
    <xf numFmtId="10" fontId="7" fillId="0" borderId="0" xfId="1" applyNumberFormat="1" applyFont="1"/>
    <xf numFmtId="10" fontId="15" fillId="0" borderId="0" xfId="1" applyNumberFormat="1" applyFont="1"/>
  </cellXfs>
  <cellStyles count="2">
    <cellStyle name="Moeda" xfId="1" builtinId="4"/>
    <cellStyle name="Normal" xfId="0" builtinId="0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ixa%20diario-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unho 2008"/>
      <sheetName val="julho 2008"/>
      <sheetName val="agosto 2008"/>
      <sheetName val="setembro 2008"/>
      <sheetName val="Outubro 2008"/>
      <sheetName val="Novembro 2008"/>
      <sheetName val="Dezembro 2008"/>
      <sheetName val="janeiro 2009"/>
      <sheetName val="fevereiro 2009"/>
      <sheetName val="março 2009"/>
      <sheetName val="abril 2009"/>
      <sheetName val="maio 2009"/>
      <sheetName val="junho 2009"/>
      <sheetName val="julho 2009"/>
      <sheetName val="agosto 2009"/>
      <sheetName val="Setembro 2009"/>
      <sheetName val="lojapro"/>
      <sheetName val="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G3">
            <v>3170.0300000000038</v>
          </cell>
        </row>
      </sheetData>
      <sheetData sheetId="11">
        <row r="6">
          <cell r="H6">
            <v>4167.5200000000041</v>
          </cell>
        </row>
      </sheetData>
      <sheetData sheetId="12">
        <row r="6">
          <cell r="H6">
            <v>3858.1000000000054</v>
          </cell>
        </row>
      </sheetData>
      <sheetData sheetId="13">
        <row r="6">
          <cell r="H6">
            <v>2721.200000000003</v>
          </cell>
        </row>
      </sheetData>
      <sheetData sheetId="14">
        <row r="6">
          <cell r="H6">
            <v>3934.5200000000045</v>
          </cell>
        </row>
      </sheetData>
      <sheetData sheetId="15">
        <row r="6">
          <cell r="H6">
            <v>3224.6100000000038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74"/>
  <sheetViews>
    <sheetView tabSelected="1" workbookViewId="0">
      <selection activeCell="F3" sqref="F3"/>
    </sheetView>
  </sheetViews>
  <sheetFormatPr defaultRowHeight="15"/>
  <cols>
    <col min="1" max="1" width="12.28515625" bestFit="1" customWidth="1"/>
    <col min="2" max="4" width="12.85546875" bestFit="1" customWidth="1"/>
    <col min="5" max="5" width="13.28515625" bestFit="1" customWidth="1"/>
    <col min="6" max="6" width="12.85546875" bestFit="1" customWidth="1"/>
    <col min="7" max="13" width="12.140625" bestFit="1" customWidth="1"/>
    <col min="14" max="14" width="10.5703125" bestFit="1" customWidth="1"/>
    <col min="15" max="16" width="12.140625" bestFit="1" customWidth="1"/>
    <col min="17" max="17" width="10.5703125" bestFit="1" customWidth="1"/>
    <col min="18" max="18" width="10.5703125" customWidth="1"/>
  </cols>
  <sheetData>
    <row r="1" spans="1:20">
      <c r="A1" t="s">
        <v>0</v>
      </c>
      <c r="B1" s="1">
        <v>40087</v>
      </c>
      <c r="C1" t="s">
        <v>62</v>
      </c>
      <c r="D1" t="s">
        <v>54</v>
      </c>
      <c r="E1" t="s">
        <v>6</v>
      </c>
      <c r="G1" t="s">
        <v>12</v>
      </c>
      <c r="H1" s="1">
        <v>40056</v>
      </c>
      <c r="I1" s="1">
        <v>40057</v>
      </c>
      <c r="J1" s="1">
        <v>40058</v>
      </c>
      <c r="K1" s="1">
        <v>40059</v>
      </c>
      <c r="L1" s="1">
        <v>40066</v>
      </c>
      <c r="M1" s="1">
        <v>40070</v>
      </c>
      <c r="N1" s="1">
        <v>40038</v>
      </c>
    </row>
    <row r="2" spans="1:20">
      <c r="A2" t="s">
        <v>1</v>
      </c>
      <c r="B2" s="2">
        <v>2445.33</v>
      </c>
      <c r="C2" s="2">
        <f>SUM(H2:S2)</f>
        <v>0</v>
      </c>
      <c r="D2" s="10">
        <f>B2-C2</f>
        <v>2445.33</v>
      </c>
      <c r="E2" t="s">
        <v>7</v>
      </c>
      <c r="F2" s="2">
        <f>-766.11+30</f>
        <v>-736.11</v>
      </c>
      <c r="G2" s="2">
        <f>F2+800</f>
        <v>63.889999999999986</v>
      </c>
      <c r="H2" s="8"/>
      <c r="I2" s="8"/>
      <c r="J2" s="8"/>
      <c r="K2" s="8"/>
      <c r="L2" s="8"/>
      <c r="M2" s="8"/>
      <c r="N2" s="8"/>
      <c r="O2" s="8"/>
      <c r="P2" s="8"/>
      <c r="Q2" s="9"/>
      <c r="R2" s="9"/>
      <c r="S2" s="9"/>
      <c r="T2" s="9"/>
    </row>
    <row r="3" spans="1:20">
      <c r="A3" t="s">
        <v>2</v>
      </c>
      <c r="B3" s="2">
        <v>643.92999999999995</v>
      </c>
      <c r="C3" s="2">
        <f t="shared" ref="C3:C8" si="0">SUM(H3:S3)</f>
        <v>0</v>
      </c>
      <c r="D3" s="13">
        <f t="shared" ref="D3:D8" si="1">B3-C3</f>
        <v>643.92999999999995</v>
      </c>
      <c r="E3" t="s">
        <v>8</v>
      </c>
      <c r="F3" s="2">
        <v>-121</v>
      </c>
      <c r="G3" s="2">
        <f>F3+350</f>
        <v>229</v>
      </c>
      <c r="H3" s="8"/>
      <c r="I3" s="8"/>
      <c r="J3" s="8"/>
      <c r="K3" s="8"/>
      <c r="L3" s="8"/>
      <c r="M3" s="8"/>
      <c r="N3" s="8"/>
      <c r="O3" s="8"/>
      <c r="P3" s="8"/>
      <c r="Q3" s="9"/>
      <c r="R3" s="9"/>
      <c r="S3" s="9"/>
      <c r="T3" s="9"/>
    </row>
    <row r="4" spans="1:20">
      <c r="A4" t="s">
        <v>53</v>
      </c>
      <c r="B4" s="2">
        <v>906.64</v>
      </c>
      <c r="C4" s="2">
        <f t="shared" si="0"/>
        <v>0</v>
      </c>
      <c r="D4" s="15">
        <f t="shared" si="1"/>
        <v>906.64</v>
      </c>
      <c r="E4" t="s">
        <v>9</v>
      </c>
      <c r="F4" s="2">
        <v>-550</v>
      </c>
      <c r="G4" s="2">
        <f>F4+550</f>
        <v>0</v>
      </c>
      <c r="H4" s="8"/>
      <c r="I4" s="8"/>
      <c r="K4" s="8"/>
      <c r="L4" s="8"/>
      <c r="M4" s="8"/>
      <c r="N4" s="8"/>
      <c r="O4" s="8"/>
      <c r="P4" s="8"/>
      <c r="Q4" s="9"/>
      <c r="R4" s="9"/>
      <c r="S4" s="9"/>
      <c r="T4" s="9"/>
    </row>
    <row r="5" spans="1:20">
      <c r="A5" t="s">
        <v>59</v>
      </c>
      <c r="B5" s="2">
        <v>181.59</v>
      </c>
      <c r="C5" s="2">
        <f t="shared" si="0"/>
        <v>0</v>
      </c>
      <c r="D5" s="14">
        <f t="shared" si="1"/>
        <v>181.59</v>
      </c>
      <c r="E5" s="6">
        <v>0</v>
      </c>
      <c r="F5" s="2">
        <v>0</v>
      </c>
      <c r="G5" s="2">
        <v>0</v>
      </c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9"/>
      <c r="T5" s="9"/>
    </row>
    <row r="6" spans="1:20">
      <c r="A6" t="s">
        <v>61</v>
      </c>
      <c r="B6" s="2">
        <v>1023.01</v>
      </c>
      <c r="C6" s="2">
        <f t="shared" si="0"/>
        <v>0</v>
      </c>
      <c r="D6" s="16">
        <f t="shared" si="1"/>
        <v>1023.01</v>
      </c>
      <c r="E6" s="6">
        <v>0</v>
      </c>
      <c r="F6" s="2">
        <v>0</v>
      </c>
      <c r="G6" s="2">
        <v>0</v>
      </c>
      <c r="H6" s="8"/>
      <c r="I6" s="8"/>
      <c r="J6" s="8"/>
      <c r="K6" s="8"/>
      <c r="L6" s="8"/>
      <c r="M6" s="8"/>
      <c r="N6" s="8"/>
      <c r="O6" s="8"/>
      <c r="P6" s="8"/>
      <c r="Q6" s="9"/>
      <c r="R6" s="9"/>
      <c r="S6" s="9"/>
      <c r="T6" s="9"/>
    </row>
    <row r="7" spans="1:20">
      <c r="A7" t="s">
        <v>3</v>
      </c>
      <c r="B7" s="2">
        <v>379.21</v>
      </c>
      <c r="C7" s="2">
        <f t="shared" si="0"/>
        <v>0</v>
      </c>
      <c r="D7" s="12">
        <f t="shared" si="1"/>
        <v>379.21</v>
      </c>
      <c r="E7" t="s">
        <v>10</v>
      </c>
      <c r="F7" s="2">
        <f>414-235</f>
        <v>179</v>
      </c>
      <c r="G7" s="2">
        <f>F7</f>
        <v>179</v>
      </c>
      <c r="H7" s="8"/>
      <c r="I7" s="8"/>
      <c r="J7" s="8"/>
      <c r="K7" s="8"/>
      <c r="L7" s="8"/>
      <c r="M7" s="8"/>
      <c r="N7" s="8"/>
      <c r="O7" s="8"/>
      <c r="Q7" s="9"/>
      <c r="R7" s="9"/>
      <c r="S7" s="9"/>
      <c r="T7" s="9"/>
    </row>
    <row r="8" spans="1:20">
      <c r="A8" t="s">
        <v>4</v>
      </c>
      <c r="B8" s="2">
        <v>333.02</v>
      </c>
      <c r="C8" s="2">
        <f t="shared" si="0"/>
        <v>0</v>
      </c>
      <c r="D8" s="11">
        <f t="shared" si="1"/>
        <v>333.02</v>
      </c>
      <c r="E8" t="s">
        <v>11</v>
      </c>
      <c r="F8" s="2">
        <v>146</v>
      </c>
      <c r="G8" s="2">
        <f>F8</f>
        <v>146</v>
      </c>
      <c r="H8" s="8"/>
      <c r="I8" s="8"/>
      <c r="J8" s="8"/>
      <c r="K8" s="8"/>
      <c r="L8" s="8"/>
      <c r="M8" s="8"/>
      <c r="N8" s="8"/>
      <c r="O8" s="8"/>
      <c r="P8" s="8"/>
      <c r="Q8" s="9"/>
      <c r="R8" s="9"/>
      <c r="S8" s="9"/>
      <c r="T8" s="9"/>
    </row>
    <row r="9" spans="1:20">
      <c r="A9" s="4" t="s">
        <v>5</v>
      </c>
      <c r="B9" s="3">
        <f>SUM(B2:B8)</f>
        <v>5912.73</v>
      </c>
      <c r="C9" s="5">
        <f>SUM(C2:C8)</f>
        <v>0</v>
      </c>
      <c r="D9" s="3">
        <f>SUM(D2:D8)</f>
        <v>5912.73</v>
      </c>
      <c r="E9" t="s">
        <v>51</v>
      </c>
      <c r="F9" s="2">
        <v>205</v>
      </c>
      <c r="G9" s="2">
        <f>F9</f>
        <v>205</v>
      </c>
      <c r="H9" s="20">
        <f>SUM(H2:H8)</f>
        <v>0</v>
      </c>
      <c r="I9" s="20">
        <f t="shared" ref="I9:O9" si="2">SUM(I2:I8)</f>
        <v>0</v>
      </c>
      <c r="J9" s="20">
        <f t="shared" si="2"/>
        <v>0</v>
      </c>
      <c r="K9" s="20">
        <f t="shared" si="2"/>
        <v>0</v>
      </c>
      <c r="L9" s="20">
        <f t="shared" si="2"/>
        <v>0</v>
      </c>
      <c r="M9" s="20">
        <f t="shared" si="2"/>
        <v>0</v>
      </c>
      <c r="N9" s="20">
        <f t="shared" si="2"/>
        <v>0</v>
      </c>
      <c r="O9" s="20">
        <f t="shared" si="2"/>
        <v>0</v>
      </c>
      <c r="P9" s="8"/>
      <c r="Q9" s="9"/>
      <c r="R9" s="9"/>
      <c r="S9" s="9"/>
      <c r="T9" s="9"/>
    </row>
    <row r="10" spans="1:20">
      <c r="C10" s="2"/>
      <c r="F10" s="3">
        <f>SUM(F2:F9)</f>
        <v>-877.11000000000013</v>
      </c>
      <c r="G10" s="3">
        <f>SUM(G2:G9)</f>
        <v>822.89</v>
      </c>
      <c r="H10" s="3"/>
      <c r="I10" s="3"/>
      <c r="J10" s="3"/>
    </row>
    <row r="11" spans="1:20">
      <c r="C11" s="2"/>
    </row>
    <row r="12" spans="1:20">
      <c r="A12" t="s">
        <v>55</v>
      </c>
      <c r="B12" s="6">
        <f>F10-D9</f>
        <v>-6789.84</v>
      </c>
      <c r="C12" s="2"/>
    </row>
    <row r="13" spans="1:20">
      <c r="A13" t="s">
        <v>56</v>
      </c>
      <c r="B13" s="6">
        <f>G10-D9</f>
        <v>-5089.8399999999992</v>
      </c>
      <c r="C13" s="2"/>
    </row>
    <row r="14" spans="1:20">
      <c r="C14" s="3"/>
    </row>
    <row r="15" spans="1:20">
      <c r="A15" t="s">
        <v>60</v>
      </c>
      <c r="B15" t="s">
        <v>1</v>
      </c>
      <c r="C15" s="2">
        <v>-2212.87</v>
      </c>
      <c r="D15" s="2">
        <v>2800</v>
      </c>
      <c r="E15" s="2">
        <f>D15-C15</f>
        <v>5012.87</v>
      </c>
      <c r="F15">
        <v>4472</v>
      </c>
      <c r="H15" t="s">
        <v>0</v>
      </c>
      <c r="I15" s="1">
        <v>40027</v>
      </c>
      <c r="K15" s="1">
        <v>40058</v>
      </c>
      <c r="L15" s="1"/>
      <c r="M15" t="s">
        <v>63</v>
      </c>
      <c r="N15" t="s">
        <v>64</v>
      </c>
      <c r="O15" s="1">
        <v>40088</v>
      </c>
      <c r="P15" s="1"/>
      <c r="Q15" t="s">
        <v>63</v>
      </c>
      <c r="S15" t="s">
        <v>64</v>
      </c>
    </row>
    <row r="16" spans="1:20">
      <c r="B16" t="s">
        <v>2</v>
      </c>
      <c r="C16" s="2">
        <v>1851.69</v>
      </c>
      <c r="D16" s="2">
        <v>2600</v>
      </c>
      <c r="E16" s="2">
        <f t="shared" ref="E16:E21" si="3">D16-C16</f>
        <v>748.31</v>
      </c>
      <c r="F16">
        <v>7755</v>
      </c>
      <c r="H16" t="s">
        <v>1</v>
      </c>
      <c r="I16" s="2">
        <v>1433.53</v>
      </c>
      <c r="J16" s="2">
        <v>238.83</v>
      </c>
      <c r="K16" s="2">
        <v>1825.6</v>
      </c>
      <c r="L16" s="2">
        <v>293.55</v>
      </c>
      <c r="M16" s="7">
        <f>21.66+44.04+1.73+1.66+1.71+0.96+5.46</f>
        <v>77.219999999999985</v>
      </c>
      <c r="O16" s="2">
        <v>2445.33</v>
      </c>
      <c r="P16" s="2">
        <v>366.79</v>
      </c>
      <c r="Q16" s="7">
        <v>163.69999999999999</v>
      </c>
      <c r="R16" s="21">
        <v>0.125</v>
      </c>
    </row>
    <row r="17" spans="1:18">
      <c r="B17" t="s">
        <v>53</v>
      </c>
      <c r="C17" s="2">
        <v>68</v>
      </c>
      <c r="D17" s="2">
        <v>2800</v>
      </c>
      <c r="E17" s="2">
        <f t="shared" si="3"/>
        <v>2732</v>
      </c>
      <c r="F17">
        <v>2845</v>
      </c>
      <c r="H17" t="s">
        <v>2</v>
      </c>
      <c r="I17" s="2">
        <v>1026.1400000000001</v>
      </c>
      <c r="J17" s="2">
        <v>153.91999999999999</v>
      </c>
      <c r="K17" s="2">
        <v>508.79</v>
      </c>
      <c r="L17" s="2">
        <v>76.31</v>
      </c>
      <c r="M17" s="7">
        <v>37.28</v>
      </c>
      <c r="O17" s="2">
        <v>643.92999999999995</v>
      </c>
      <c r="P17" s="2">
        <v>96.58</v>
      </c>
      <c r="Q17" s="7">
        <v>1.97</v>
      </c>
      <c r="R17" s="21">
        <v>0.13800000000000001</v>
      </c>
    </row>
    <row r="18" spans="1:18">
      <c r="B18" t="s">
        <v>59</v>
      </c>
      <c r="C18" s="2">
        <v>455.41</v>
      </c>
      <c r="D18" s="2">
        <v>1900</v>
      </c>
      <c r="E18" s="2">
        <f t="shared" si="3"/>
        <v>1444.59</v>
      </c>
      <c r="F18">
        <v>3476</v>
      </c>
      <c r="H18" t="s">
        <v>53</v>
      </c>
      <c r="I18" s="2">
        <v>523.66999999999996</v>
      </c>
      <c r="J18" s="2">
        <v>84.46</v>
      </c>
      <c r="K18" s="2">
        <v>650.75</v>
      </c>
      <c r="L18" s="2">
        <v>97.61</v>
      </c>
      <c r="M18" s="7">
        <v>44.5</v>
      </c>
      <c r="O18" s="2">
        <v>906.64</v>
      </c>
      <c r="P18" s="2">
        <v>148.71</v>
      </c>
      <c r="Q18" s="7">
        <f>13.01+1.95+74.73</f>
        <v>89.69</v>
      </c>
      <c r="R18" s="21">
        <v>0.129</v>
      </c>
    </row>
    <row r="19" spans="1:18">
      <c r="B19" t="s">
        <v>61</v>
      </c>
      <c r="C19" s="2">
        <v>300.14</v>
      </c>
      <c r="D19" s="2">
        <v>2800</v>
      </c>
      <c r="E19" s="2">
        <f t="shared" si="3"/>
        <v>2499.86</v>
      </c>
      <c r="F19" s="18">
        <v>4685</v>
      </c>
      <c r="H19" t="s">
        <v>59</v>
      </c>
      <c r="I19" s="2">
        <v>176.19</v>
      </c>
      <c r="J19" s="2">
        <v>26.42</v>
      </c>
      <c r="K19" s="2">
        <v>353.22</v>
      </c>
      <c r="L19" s="2">
        <v>52.98</v>
      </c>
      <c r="M19" s="7">
        <v>22.31</v>
      </c>
      <c r="O19" s="2">
        <v>181.59</v>
      </c>
      <c r="P19" s="2">
        <v>27.23</v>
      </c>
      <c r="Q19" s="7">
        <v>3</v>
      </c>
      <c r="R19" s="21">
        <v>0.14899999999999999</v>
      </c>
    </row>
    <row r="20" spans="1:18">
      <c r="B20" t="s">
        <v>3</v>
      </c>
      <c r="C20" s="2">
        <v>393.78</v>
      </c>
      <c r="D20" s="2">
        <v>1100</v>
      </c>
      <c r="E20" s="2">
        <f t="shared" si="3"/>
        <v>706.22</v>
      </c>
      <c r="F20" s="2"/>
      <c r="H20" t="s">
        <v>61</v>
      </c>
      <c r="I20" s="2">
        <v>761.37</v>
      </c>
      <c r="J20" s="2">
        <v>125.42</v>
      </c>
      <c r="K20" s="2">
        <v>760.5</v>
      </c>
      <c r="L20" s="2">
        <v>111.3</v>
      </c>
      <c r="M20" s="7">
        <v>0</v>
      </c>
      <c r="O20" s="2">
        <v>1023.01</v>
      </c>
      <c r="P20" s="2">
        <v>274.94</v>
      </c>
      <c r="Q20" s="7">
        <v>56.69</v>
      </c>
      <c r="R20" s="21">
        <v>0.154</v>
      </c>
    </row>
    <row r="21" spans="1:18">
      <c r="B21" t="s">
        <v>4</v>
      </c>
      <c r="C21" s="2">
        <v>584</v>
      </c>
      <c r="D21" s="2">
        <v>1750</v>
      </c>
      <c r="E21" s="2">
        <f t="shared" si="3"/>
        <v>1166</v>
      </c>
      <c r="F21" s="2"/>
      <c r="H21" t="s">
        <v>3</v>
      </c>
      <c r="I21" s="2">
        <v>688.49</v>
      </c>
      <c r="J21" s="2">
        <v>139.21</v>
      </c>
      <c r="K21" s="2">
        <v>747.47</v>
      </c>
      <c r="L21" s="2">
        <v>104.74</v>
      </c>
      <c r="M21" s="7">
        <f>62.99+0.25+0.62</f>
        <v>63.86</v>
      </c>
      <c r="O21" s="2">
        <v>379.21</v>
      </c>
      <c r="P21" s="2">
        <v>39.92</v>
      </c>
      <c r="Q21" s="7">
        <f>12.61+19.72</f>
        <v>32.33</v>
      </c>
      <c r="R21" s="21">
        <v>0.12559999999999999</v>
      </c>
    </row>
    <row r="22" spans="1:18">
      <c r="C22" s="6">
        <f>SUM(C15:C21)</f>
        <v>1440.15</v>
      </c>
      <c r="D22" s="6">
        <f>SUM(D15:D21)</f>
        <v>15750</v>
      </c>
      <c r="E22" s="6">
        <f>SUM(E15:E21)</f>
        <v>14309.85</v>
      </c>
      <c r="F22" s="17">
        <f>E22/11</f>
        <v>1300.8954545454546</v>
      </c>
      <c r="H22" t="s">
        <v>4</v>
      </c>
      <c r="I22" s="2">
        <v>864.58</v>
      </c>
      <c r="J22" s="2">
        <v>86.46</v>
      </c>
      <c r="K22" s="2">
        <v>758.7</v>
      </c>
      <c r="L22" s="2">
        <v>75.87</v>
      </c>
      <c r="M22" s="7">
        <f>47.37+9.14+0.03+0.5+1.37</f>
        <v>58.41</v>
      </c>
      <c r="O22" s="2">
        <v>333.02</v>
      </c>
      <c r="P22" s="2">
        <v>50.5</v>
      </c>
      <c r="Q22" s="7">
        <v>32.24</v>
      </c>
      <c r="R22" s="21">
        <v>0.1246</v>
      </c>
    </row>
    <row r="23" spans="1:18">
      <c r="A23" s="1">
        <v>39996</v>
      </c>
      <c r="B23" s="1">
        <v>40026</v>
      </c>
      <c r="C23" s="1">
        <v>40057</v>
      </c>
      <c r="D23" s="1">
        <v>40087</v>
      </c>
      <c r="E23" s="1"/>
      <c r="F23" s="2"/>
      <c r="H23" s="4" t="s">
        <v>5</v>
      </c>
      <c r="I23" s="3">
        <f>SUM(I16:I22)</f>
        <v>5473.97</v>
      </c>
      <c r="J23" s="2">
        <f>SUM(J16:J22)</f>
        <v>854.72</v>
      </c>
      <c r="K23" s="3">
        <f>SUM(K16:K22)</f>
        <v>5605.03</v>
      </c>
      <c r="L23" s="2">
        <f>SUM(L16:L22)</f>
        <v>812.36</v>
      </c>
      <c r="M23" s="19">
        <f>SUM(M16:M22)</f>
        <v>303.58000000000004</v>
      </c>
      <c r="O23" s="3">
        <f>SUM(O16:O22)</f>
        <v>5912.73</v>
      </c>
      <c r="P23" s="2">
        <f>SUM(P16:P22)</f>
        <v>1004.67</v>
      </c>
      <c r="Q23" s="19">
        <f>SUM(Q16:Q22)</f>
        <v>379.62</v>
      </c>
      <c r="R23" s="22"/>
    </row>
    <row r="24" spans="1:18">
      <c r="A24" s="2">
        <v>1272.3699999999999</v>
      </c>
      <c r="B24" s="2">
        <v>1433.53</v>
      </c>
      <c r="C24" s="2">
        <v>1825.6</v>
      </c>
      <c r="D24" s="2">
        <v>2445.33</v>
      </c>
      <c r="E24" s="1"/>
      <c r="F24" s="2"/>
      <c r="I24" s="1"/>
      <c r="J24" s="2"/>
    </row>
    <row r="25" spans="1:18">
      <c r="A25" s="2">
        <v>472.69</v>
      </c>
      <c r="B25" s="2">
        <v>1026.1400000000001</v>
      </c>
      <c r="C25" s="2">
        <v>508.79</v>
      </c>
      <c r="D25" s="2">
        <v>643.92999999999995</v>
      </c>
      <c r="E25" s="1"/>
      <c r="F25" s="2"/>
      <c r="I25" s="1"/>
      <c r="J25" s="2"/>
    </row>
    <row r="26" spans="1:18">
      <c r="A26" s="2">
        <v>232.25</v>
      </c>
      <c r="B26" s="2">
        <v>523.66999999999996</v>
      </c>
      <c r="C26" s="2">
        <v>650.75</v>
      </c>
      <c r="D26" s="2">
        <v>906.64</v>
      </c>
      <c r="E26" s="1"/>
      <c r="F26" s="2"/>
      <c r="I26" s="1"/>
      <c r="J26" s="2"/>
    </row>
    <row r="27" spans="1:18">
      <c r="A27" s="2">
        <f>852.95-(100+89)</f>
        <v>663.95</v>
      </c>
      <c r="B27" s="2">
        <v>176.19</v>
      </c>
      <c r="C27" s="2">
        <v>353.22</v>
      </c>
      <c r="D27" s="2">
        <v>181.59</v>
      </c>
      <c r="E27" s="1"/>
      <c r="F27" s="2"/>
      <c r="I27" s="1"/>
      <c r="J27" s="2"/>
    </row>
    <row r="28" spans="1:18">
      <c r="A28" s="2">
        <v>668.47</v>
      </c>
      <c r="B28" s="2">
        <v>761.37</v>
      </c>
      <c r="C28" s="2">
        <v>760.5</v>
      </c>
      <c r="D28" s="2">
        <v>1023.01</v>
      </c>
      <c r="E28" s="1"/>
      <c r="F28" s="2"/>
      <c r="I28" s="1"/>
      <c r="J28" s="2"/>
    </row>
    <row r="29" spans="1:18">
      <c r="A29" s="3">
        <f>SUM(A24:A28)</f>
        <v>3309.7300000000005</v>
      </c>
      <c r="B29" s="2">
        <v>688.49</v>
      </c>
      <c r="C29" s="2">
        <v>745.47</v>
      </c>
      <c r="D29" s="2">
        <v>379.21</v>
      </c>
      <c r="E29" s="1"/>
      <c r="F29" s="2"/>
      <c r="I29" s="1"/>
      <c r="J29" s="2"/>
    </row>
    <row r="30" spans="1:18">
      <c r="B30" s="2">
        <v>864.58</v>
      </c>
      <c r="C30" s="2">
        <v>758.7</v>
      </c>
      <c r="D30" s="2">
        <v>333.02</v>
      </c>
      <c r="E30" s="1"/>
      <c r="F30" s="2"/>
      <c r="I30" s="1"/>
      <c r="J30" s="2"/>
    </row>
    <row r="31" spans="1:18">
      <c r="B31" s="3">
        <f>SUM(B24:B30)</f>
        <v>5473.97</v>
      </c>
      <c r="C31" s="3">
        <f>SUM(C24:C30)</f>
        <v>5603.03</v>
      </c>
      <c r="D31" s="3">
        <f>SUM(D24:D30)</f>
        <v>5912.73</v>
      </c>
      <c r="E31" s="1"/>
      <c r="F31" s="2"/>
      <c r="I31" s="1"/>
      <c r="J31" s="2"/>
    </row>
    <row r="32" spans="1:18">
      <c r="E32" s="1"/>
      <c r="F32" s="2"/>
      <c r="I32" s="1"/>
      <c r="J32" s="2"/>
    </row>
    <row r="33" spans="5:10">
      <c r="E33" s="1"/>
      <c r="F33" s="2"/>
      <c r="I33" s="1"/>
      <c r="J33" s="2"/>
    </row>
    <row r="34" spans="5:10">
      <c r="E34" s="1"/>
      <c r="F34" s="2"/>
      <c r="I34" s="1"/>
      <c r="J34" s="2"/>
    </row>
    <row r="35" spans="5:10">
      <c r="E35" s="1"/>
      <c r="F35" s="2"/>
      <c r="I35" s="1"/>
      <c r="J35" s="2"/>
    </row>
    <row r="36" spans="5:10">
      <c r="E36" s="1"/>
      <c r="F36" s="2"/>
      <c r="I36" s="1"/>
      <c r="J36" s="2"/>
    </row>
    <row r="37" spans="5:10">
      <c r="E37" s="1"/>
      <c r="F37" s="2"/>
      <c r="I37" s="1"/>
      <c r="J37" s="2"/>
    </row>
    <row r="38" spans="5:10">
      <c r="E38" s="1"/>
      <c r="F38" s="2"/>
      <c r="I38" s="1"/>
      <c r="J38" s="2"/>
    </row>
    <row r="39" spans="5:10">
      <c r="E39" s="1"/>
      <c r="F39" s="2"/>
      <c r="I39" s="1"/>
      <c r="J39" s="2"/>
    </row>
    <row r="40" spans="5:10">
      <c r="E40" s="1"/>
      <c r="F40" s="2"/>
      <c r="I40" s="1"/>
      <c r="J40" s="2"/>
    </row>
    <row r="41" spans="5:10">
      <c r="E41" s="1"/>
      <c r="F41" s="2"/>
      <c r="I41" s="1"/>
      <c r="J41" s="2"/>
    </row>
    <row r="42" spans="5:10">
      <c r="E42" s="1"/>
      <c r="F42" s="2"/>
      <c r="I42" s="1"/>
      <c r="J42" s="2"/>
    </row>
    <row r="43" spans="5:10">
      <c r="E43" s="1"/>
      <c r="F43" s="2"/>
      <c r="I43" s="1"/>
      <c r="J43" s="2"/>
    </row>
    <row r="44" spans="5:10">
      <c r="E44" s="1"/>
      <c r="F44" s="2"/>
      <c r="I44" s="1"/>
      <c r="J44" s="2"/>
    </row>
    <row r="45" spans="5:10">
      <c r="E45" s="1"/>
      <c r="F45" s="2"/>
      <c r="I45" s="1"/>
      <c r="J45" s="2"/>
    </row>
    <row r="46" spans="5:10">
      <c r="E46" s="1"/>
      <c r="F46" s="2"/>
      <c r="I46" s="1"/>
      <c r="J46" s="2"/>
    </row>
    <row r="47" spans="5:10">
      <c r="E47" s="1"/>
      <c r="F47" s="2"/>
      <c r="I47" s="1"/>
      <c r="J47" s="2"/>
    </row>
    <row r="48" spans="5:10">
      <c r="E48" s="1"/>
      <c r="F48" s="2"/>
      <c r="I48" s="1"/>
      <c r="J48" s="2"/>
    </row>
    <row r="49" spans="5:10">
      <c r="E49" s="1"/>
      <c r="F49" s="2"/>
      <c r="I49" s="1"/>
      <c r="J49" s="2"/>
    </row>
    <row r="50" spans="5:10">
      <c r="E50" s="1"/>
      <c r="F50" s="2"/>
      <c r="I50" s="1"/>
      <c r="J50" s="2"/>
    </row>
    <row r="51" spans="5:10">
      <c r="E51" s="1"/>
      <c r="F51" s="2"/>
      <c r="I51" s="1"/>
      <c r="J51" s="2"/>
    </row>
    <row r="52" spans="5:10">
      <c r="E52" s="1"/>
      <c r="F52" s="2"/>
      <c r="I52" s="1"/>
      <c r="J52" s="2"/>
    </row>
    <row r="53" spans="5:10">
      <c r="E53" s="1"/>
      <c r="F53" s="2"/>
      <c r="I53" s="1"/>
      <c r="J53" s="2"/>
    </row>
    <row r="54" spans="5:10">
      <c r="E54" s="1"/>
      <c r="F54" s="2"/>
      <c r="I54" s="1"/>
      <c r="J54" s="2"/>
    </row>
    <row r="55" spans="5:10">
      <c r="E55" s="1"/>
      <c r="F55" s="2"/>
      <c r="I55" s="1"/>
      <c r="J55" s="2"/>
    </row>
    <row r="56" spans="5:10">
      <c r="E56" s="1"/>
      <c r="F56" s="2"/>
      <c r="I56" s="1"/>
      <c r="J56" s="2"/>
    </row>
    <row r="57" spans="5:10">
      <c r="E57" s="1"/>
      <c r="F57" s="2"/>
      <c r="I57" s="1"/>
      <c r="J57" s="2"/>
    </row>
    <row r="58" spans="5:10">
      <c r="E58" s="1"/>
      <c r="F58" s="2"/>
      <c r="I58" s="1"/>
      <c r="J58" s="2"/>
    </row>
    <row r="59" spans="5:10">
      <c r="E59" s="1"/>
      <c r="F59" s="2"/>
      <c r="I59" s="1"/>
      <c r="J59" s="2"/>
    </row>
    <row r="60" spans="5:10">
      <c r="E60" s="1"/>
      <c r="F60" s="2"/>
      <c r="I60" s="1"/>
      <c r="J60" s="2"/>
    </row>
    <row r="61" spans="5:10">
      <c r="E61" s="1"/>
      <c r="F61" s="2"/>
      <c r="I61" s="1"/>
      <c r="J61" s="2"/>
    </row>
    <row r="62" spans="5:10">
      <c r="E62" s="1"/>
      <c r="F62" s="2"/>
      <c r="I62" s="1"/>
      <c r="J62" s="2"/>
    </row>
    <row r="63" spans="5:10">
      <c r="E63" s="1"/>
      <c r="F63" s="2"/>
      <c r="I63" s="1"/>
      <c r="J63" s="2"/>
    </row>
    <row r="64" spans="5:10">
      <c r="E64" s="1"/>
      <c r="F64" s="2"/>
      <c r="I64" s="1"/>
      <c r="J64" s="2"/>
    </row>
    <row r="65" spans="5:10">
      <c r="E65" s="1"/>
      <c r="F65" s="2"/>
      <c r="I65" s="1"/>
      <c r="J65" s="2"/>
    </row>
    <row r="66" spans="5:10">
      <c r="E66" s="1"/>
      <c r="F66" s="2"/>
      <c r="I66" s="1"/>
      <c r="J66" s="2"/>
    </row>
    <row r="67" spans="5:10">
      <c r="E67" s="1"/>
      <c r="F67" s="2"/>
      <c r="I67" s="1"/>
      <c r="J67" s="2"/>
    </row>
    <row r="68" spans="5:10">
      <c r="E68" s="1"/>
      <c r="F68" s="2"/>
      <c r="I68" s="1"/>
      <c r="J68" s="2"/>
    </row>
    <row r="69" spans="5:10">
      <c r="E69" s="1"/>
      <c r="F69" s="2"/>
      <c r="I69" s="1"/>
      <c r="J69" s="2"/>
    </row>
    <row r="70" spans="5:10">
      <c r="E70" s="1"/>
      <c r="F70" s="2"/>
      <c r="I70" s="1"/>
      <c r="J70" s="2"/>
    </row>
    <row r="71" spans="5:10">
      <c r="E71" s="1"/>
      <c r="F71" s="2"/>
      <c r="I71" s="1"/>
      <c r="J71" s="2"/>
    </row>
    <row r="72" spans="5:10">
      <c r="E72" s="1"/>
      <c r="F72" s="2"/>
      <c r="I72" s="1"/>
      <c r="J72" s="2"/>
    </row>
    <row r="73" spans="5:10">
      <c r="E73" s="1"/>
      <c r="F73" s="2"/>
      <c r="I73" s="1"/>
      <c r="J73" s="2"/>
    </row>
    <row r="74" spans="5:10">
      <c r="E74" s="1"/>
      <c r="F74" s="2"/>
      <c r="I74" s="1"/>
      <c r="J74" s="2"/>
    </row>
    <row r="75" spans="5:10">
      <c r="E75" s="1"/>
      <c r="F75" s="2"/>
      <c r="I75" s="1"/>
      <c r="J75" s="2"/>
    </row>
    <row r="76" spans="5:10">
      <c r="E76" s="1"/>
      <c r="F76" s="2"/>
      <c r="I76" s="1"/>
      <c r="J76" s="2"/>
    </row>
    <row r="77" spans="5:10">
      <c r="E77" s="1"/>
      <c r="F77" s="2"/>
      <c r="I77" s="1"/>
      <c r="J77" s="2"/>
    </row>
    <row r="78" spans="5:10">
      <c r="E78" s="1"/>
      <c r="F78" s="2"/>
      <c r="I78" s="1"/>
      <c r="J78" s="2"/>
    </row>
    <row r="79" spans="5:10">
      <c r="E79" s="1"/>
      <c r="F79" s="2"/>
      <c r="I79" s="1"/>
      <c r="J79" s="2"/>
    </row>
    <row r="80" spans="5:10">
      <c r="E80" s="1"/>
      <c r="F80" s="2"/>
      <c r="I80" s="1"/>
      <c r="J80" s="2"/>
    </row>
    <row r="81" spans="5:10">
      <c r="E81" s="1"/>
      <c r="F81" s="2"/>
      <c r="J81" s="2"/>
    </row>
    <row r="82" spans="5:10">
      <c r="E82" s="1"/>
      <c r="F82" s="2"/>
      <c r="J82" s="2"/>
    </row>
    <row r="83" spans="5:10">
      <c r="E83" s="1"/>
      <c r="F83" s="2"/>
      <c r="J83" s="2"/>
    </row>
    <row r="84" spans="5:10">
      <c r="E84" s="1"/>
      <c r="F84" s="2"/>
      <c r="J84" s="2"/>
    </row>
    <row r="85" spans="5:10">
      <c r="E85" s="1"/>
      <c r="F85" s="2"/>
      <c r="J85" s="2"/>
    </row>
    <row r="86" spans="5:10">
      <c r="E86" s="1"/>
      <c r="F86" s="2"/>
      <c r="J86" s="2"/>
    </row>
    <row r="87" spans="5:10">
      <c r="E87" s="1"/>
      <c r="F87" s="2"/>
      <c r="J87" s="2"/>
    </row>
    <row r="88" spans="5:10">
      <c r="E88" s="1"/>
      <c r="F88" s="2"/>
      <c r="J88" s="2"/>
    </row>
    <row r="89" spans="5:10">
      <c r="E89" s="1"/>
      <c r="F89" s="2"/>
      <c r="J89" s="2"/>
    </row>
    <row r="90" spans="5:10">
      <c r="E90" s="1"/>
      <c r="F90" s="2"/>
      <c r="J90" s="2"/>
    </row>
    <row r="91" spans="5:10">
      <c r="E91" s="1"/>
      <c r="F91" s="2"/>
      <c r="J91" s="2"/>
    </row>
    <row r="92" spans="5:10">
      <c r="E92" s="1"/>
      <c r="F92" s="2"/>
      <c r="J92" s="2"/>
    </row>
    <row r="93" spans="5:10">
      <c r="E93" s="1"/>
      <c r="F93" s="2"/>
      <c r="J93" s="2"/>
    </row>
    <row r="94" spans="5:10">
      <c r="E94" s="1"/>
      <c r="F94" s="2"/>
      <c r="J94" s="2"/>
    </row>
    <row r="95" spans="5:10">
      <c r="E95" s="1"/>
      <c r="F95" s="2"/>
      <c r="J95" s="2"/>
    </row>
    <row r="96" spans="5:10">
      <c r="E96" s="1"/>
      <c r="F96" s="2"/>
      <c r="J96" s="2"/>
    </row>
    <row r="97" spans="5:10">
      <c r="E97" s="1"/>
      <c r="F97" s="2"/>
      <c r="J97" s="2"/>
    </row>
    <row r="98" spans="5:10">
      <c r="E98" s="1"/>
      <c r="F98" s="2"/>
      <c r="J98" s="2"/>
    </row>
    <row r="99" spans="5:10">
      <c r="E99" s="1"/>
      <c r="F99" s="2"/>
      <c r="J99" s="2"/>
    </row>
    <row r="100" spans="5:10">
      <c r="E100" s="1"/>
      <c r="F100" s="2"/>
      <c r="J100" s="2"/>
    </row>
    <row r="101" spans="5:10">
      <c r="E101" s="1"/>
      <c r="F101" s="2"/>
      <c r="J101" s="2"/>
    </row>
    <row r="102" spans="5:10">
      <c r="E102" s="1"/>
      <c r="F102" s="2"/>
      <c r="J102" s="2"/>
    </row>
    <row r="103" spans="5:10">
      <c r="E103" s="1"/>
      <c r="F103" s="2"/>
      <c r="J103" s="2"/>
    </row>
    <row r="104" spans="5:10">
      <c r="E104" s="1"/>
      <c r="F104" s="2"/>
      <c r="J104" s="2"/>
    </row>
    <row r="105" spans="5:10">
      <c r="E105" s="1"/>
      <c r="F105" s="2"/>
      <c r="J105" s="2"/>
    </row>
    <row r="106" spans="5:10">
      <c r="E106" s="1"/>
      <c r="F106" s="2"/>
      <c r="J106" s="2"/>
    </row>
    <row r="107" spans="5:10">
      <c r="E107" s="1"/>
      <c r="F107" s="2"/>
      <c r="J107" s="2"/>
    </row>
    <row r="108" spans="5:10">
      <c r="E108" s="1"/>
      <c r="F108" s="2"/>
      <c r="J108" s="2"/>
    </row>
    <row r="109" spans="5:10">
      <c r="E109" s="1"/>
      <c r="F109" s="2"/>
      <c r="J109" s="2"/>
    </row>
    <row r="110" spans="5:10">
      <c r="E110" s="1"/>
      <c r="F110" s="2"/>
      <c r="J110" s="2"/>
    </row>
    <row r="111" spans="5:10">
      <c r="E111" s="1"/>
      <c r="F111" s="2"/>
      <c r="J111" s="2"/>
    </row>
    <row r="112" spans="5:10">
      <c r="J112" s="2"/>
    </row>
    <row r="113" spans="10:10">
      <c r="J113" s="2"/>
    </row>
    <row r="114" spans="10:10">
      <c r="J114" s="2"/>
    </row>
    <row r="115" spans="10:10">
      <c r="J115" s="2"/>
    </row>
    <row r="116" spans="10:10">
      <c r="J116" s="2"/>
    </row>
    <row r="117" spans="10:10">
      <c r="J117" s="2"/>
    </row>
    <row r="118" spans="10:10">
      <c r="J118" s="2"/>
    </row>
    <row r="119" spans="10:10">
      <c r="J119" s="2"/>
    </row>
    <row r="120" spans="10:10">
      <c r="J120" s="2"/>
    </row>
    <row r="121" spans="10:10">
      <c r="J121" s="2"/>
    </row>
    <row r="122" spans="10:10">
      <c r="J122" s="2"/>
    </row>
    <row r="123" spans="10:10">
      <c r="J123" s="2"/>
    </row>
    <row r="124" spans="10:10">
      <c r="J124" s="2"/>
    </row>
    <row r="125" spans="10:10">
      <c r="J125" s="2"/>
    </row>
    <row r="126" spans="10:10">
      <c r="J126" s="2"/>
    </row>
    <row r="127" spans="10:10">
      <c r="J127" s="2"/>
    </row>
    <row r="128" spans="10:10">
      <c r="J128" s="2"/>
    </row>
    <row r="129" spans="10:10">
      <c r="J129" s="2"/>
    </row>
    <row r="130" spans="10:10">
      <c r="J130" s="2"/>
    </row>
    <row r="131" spans="10:10">
      <c r="J131" s="2"/>
    </row>
    <row r="132" spans="10:10">
      <c r="J132" s="2"/>
    </row>
    <row r="133" spans="10:10">
      <c r="J133" s="2"/>
    </row>
    <row r="134" spans="10:10">
      <c r="J134" s="2"/>
    </row>
    <row r="135" spans="10:10">
      <c r="J135" s="2"/>
    </row>
    <row r="136" spans="10:10">
      <c r="J136" s="2"/>
    </row>
    <row r="137" spans="10:10">
      <c r="J137" s="2"/>
    </row>
    <row r="138" spans="10:10">
      <c r="J138" s="2"/>
    </row>
    <row r="139" spans="10:10">
      <c r="J139" s="2"/>
    </row>
    <row r="140" spans="10:10">
      <c r="J140" s="2"/>
    </row>
    <row r="141" spans="10:10">
      <c r="J141" s="2"/>
    </row>
    <row r="142" spans="10:10">
      <c r="J142" s="2"/>
    </row>
    <row r="143" spans="10:10">
      <c r="J143" s="2"/>
    </row>
    <row r="144" spans="10:10">
      <c r="J144" s="2"/>
    </row>
    <row r="145" spans="10:10">
      <c r="J145" s="2"/>
    </row>
    <row r="146" spans="10:10">
      <c r="J146" s="2"/>
    </row>
    <row r="147" spans="10:10">
      <c r="J147" s="2"/>
    </row>
    <row r="148" spans="10:10">
      <c r="J148" s="2"/>
    </row>
    <row r="149" spans="10:10">
      <c r="J149" s="2"/>
    </row>
    <row r="150" spans="10:10">
      <c r="J150" s="2"/>
    </row>
    <row r="151" spans="10:10">
      <c r="J151" s="2"/>
    </row>
    <row r="152" spans="10:10">
      <c r="J152" s="2"/>
    </row>
    <row r="153" spans="10:10">
      <c r="J153" s="2"/>
    </row>
    <row r="154" spans="10:10">
      <c r="J154" s="2"/>
    </row>
    <row r="155" spans="10:10">
      <c r="J155" s="2"/>
    </row>
    <row r="156" spans="10:10">
      <c r="J156" s="2"/>
    </row>
    <row r="157" spans="10:10">
      <c r="J157" s="2"/>
    </row>
    <row r="158" spans="10:10">
      <c r="J158" s="2"/>
    </row>
    <row r="159" spans="10:10">
      <c r="J159" s="2"/>
    </row>
    <row r="160" spans="10:10">
      <c r="J160" s="2"/>
    </row>
    <row r="161" spans="10:10">
      <c r="J161" s="2"/>
    </row>
    <row r="162" spans="10:10">
      <c r="J162" s="2"/>
    </row>
    <row r="163" spans="10:10">
      <c r="J163" s="2"/>
    </row>
    <row r="164" spans="10:10">
      <c r="J164" s="2"/>
    </row>
    <row r="165" spans="10:10">
      <c r="J165" s="2"/>
    </row>
    <row r="166" spans="10:10">
      <c r="J166" s="2"/>
    </row>
    <row r="167" spans="10:10">
      <c r="J167" s="2"/>
    </row>
    <row r="168" spans="10:10">
      <c r="J168" s="2"/>
    </row>
    <row r="169" spans="10:10">
      <c r="J169" s="2"/>
    </row>
    <row r="170" spans="10:10">
      <c r="J170" s="2"/>
    </row>
    <row r="171" spans="10:10">
      <c r="J171" s="2"/>
    </row>
    <row r="172" spans="10:10">
      <c r="J172" s="2"/>
    </row>
    <row r="173" spans="10:10">
      <c r="J173" s="2"/>
    </row>
    <row r="174" spans="10:10">
      <c r="J174" s="2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B9 B31 I9:N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44"/>
  <sheetViews>
    <sheetView topLeftCell="A4" workbookViewId="0">
      <selection activeCell="L42" sqref="L42"/>
    </sheetView>
  </sheetViews>
  <sheetFormatPr defaultRowHeight="15"/>
  <cols>
    <col min="1" max="1" width="18.85546875" bestFit="1" customWidth="1"/>
    <col min="2" max="11" width="12.85546875" bestFit="1" customWidth="1"/>
  </cols>
  <sheetData>
    <row r="1" spans="1:30"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57</v>
      </c>
      <c r="M1" t="s">
        <v>58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57</v>
      </c>
      <c r="Y1" t="s">
        <v>58</v>
      </c>
      <c r="Z1" t="s">
        <v>13</v>
      </c>
      <c r="AA1" t="s">
        <v>14</v>
      </c>
      <c r="AB1" t="s">
        <v>15</v>
      </c>
      <c r="AC1" t="s">
        <v>16</v>
      </c>
      <c r="AD1" t="s">
        <v>17</v>
      </c>
    </row>
    <row r="2" spans="1:30">
      <c r="A2" t="s">
        <v>23</v>
      </c>
      <c r="B2" s="2">
        <v>266.5</v>
      </c>
      <c r="C2" s="7">
        <v>266.5</v>
      </c>
      <c r="D2" s="2">
        <v>266.5</v>
      </c>
      <c r="E2" s="2">
        <v>266.5</v>
      </c>
      <c r="F2" s="2">
        <v>266.5</v>
      </c>
      <c r="G2" s="2"/>
      <c r="H2" s="2"/>
      <c r="I2" s="2"/>
      <c r="J2" s="2"/>
      <c r="K2" s="2"/>
    </row>
    <row r="3" spans="1:30">
      <c r="A3" t="s">
        <v>24</v>
      </c>
      <c r="B3" s="2">
        <v>7</v>
      </c>
      <c r="C3" s="7">
        <v>7</v>
      </c>
      <c r="D3" s="2">
        <v>7</v>
      </c>
      <c r="E3" s="2">
        <v>7</v>
      </c>
      <c r="F3" s="2">
        <v>7</v>
      </c>
      <c r="G3" s="2">
        <v>7</v>
      </c>
      <c r="H3" s="2">
        <v>7</v>
      </c>
      <c r="I3" s="2">
        <v>7</v>
      </c>
      <c r="J3" s="2"/>
      <c r="K3" s="2"/>
    </row>
    <row r="4" spans="1:30">
      <c r="A4" t="s">
        <v>65</v>
      </c>
      <c r="B4" s="2"/>
      <c r="C4" s="7"/>
      <c r="D4" s="2"/>
      <c r="E4" s="2"/>
      <c r="F4" s="2"/>
      <c r="G4" s="2">
        <v>12.45</v>
      </c>
      <c r="H4" s="2">
        <v>12.45</v>
      </c>
      <c r="I4" s="2">
        <v>12.45</v>
      </c>
      <c r="J4" s="2">
        <v>12.45</v>
      </c>
      <c r="K4" s="2">
        <v>12.45</v>
      </c>
      <c r="L4" s="2">
        <v>12.45</v>
      </c>
      <c r="M4" s="2">
        <v>12.45</v>
      </c>
      <c r="N4" s="2">
        <v>12.45</v>
      </c>
      <c r="O4" s="2">
        <v>12.45</v>
      </c>
    </row>
    <row r="5" spans="1:30">
      <c r="A5" t="s">
        <v>66</v>
      </c>
      <c r="B5" s="2"/>
      <c r="C5" s="7"/>
      <c r="D5" s="2"/>
      <c r="E5" s="2"/>
      <c r="F5" s="2"/>
      <c r="G5" s="2">
        <v>18</v>
      </c>
      <c r="H5" s="2">
        <v>18</v>
      </c>
      <c r="I5" s="2">
        <v>18</v>
      </c>
      <c r="J5" s="2">
        <v>18</v>
      </c>
      <c r="K5" s="2">
        <v>18</v>
      </c>
      <c r="L5" s="2">
        <v>18</v>
      </c>
      <c r="M5" s="2"/>
      <c r="N5" s="2"/>
      <c r="O5" s="2"/>
    </row>
    <row r="6" spans="1:30">
      <c r="A6" t="s">
        <v>67</v>
      </c>
      <c r="B6" s="2"/>
      <c r="C6" s="7"/>
      <c r="D6" s="2"/>
      <c r="E6" s="2"/>
      <c r="F6" s="2"/>
      <c r="G6" s="2">
        <v>81.34</v>
      </c>
      <c r="H6" s="2">
        <v>81.34</v>
      </c>
      <c r="I6" s="2"/>
      <c r="J6" s="2"/>
      <c r="K6" s="2"/>
      <c r="L6" s="2"/>
      <c r="M6" s="2"/>
      <c r="N6" s="2"/>
      <c r="O6" s="2"/>
    </row>
    <row r="7" spans="1:30">
      <c r="A7" t="s">
        <v>68</v>
      </c>
      <c r="B7" s="2"/>
      <c r="C7" s="7"/>
      <c r="D7" s="2"/>
      <c r="E7" s="2"/>
      <c r="F7" s="2"/>
      <c r="G7" s="2">
        <v>4.95</v>
      </c>
      <c r="H7" s="2">
        <v>4.95</v>
      </c>
      <c r="I7" s="2">
        <v>4.95</v>
      </c>
      <c r="J7" s="2">
        <v>4.95</v>
      </c>
      <c r="K7" s="2">
        <v>4.95</v>
      </c>
      <c r="L7" s="2">
        <v>4.95</v>
      </c>
      <c r="M7" s="2">
        <v>4.95</v>
      </c>
      <c r="N7" s="2">
        <v>4.95</v>
      </c>
      <c r="O7" s="2">
        <v>4.95</v>
      </c>
    </row>
    <row r="8" spans="1:30">
      <c r="A8" t="s">
        <v>69</v>
      </c>
      <c r="B8" s="2"/>
      <c r="C8" s="7"/>
      <c r="D8" s="2"/>
      <c r="E8" s="2"/>
      <c r="F8" s="2"/>
      <c r="G8" s="2">
        <v>95.68</v>
      </c>
      <c r="H8" s="2">
        <v>95.68</v>
      </c>
      <c r="I8" s="2">
        <v>95.68</v>
      </c>
      <c r="J8" s="2"/>
      <c r="K8" s="2"/>
      <c r="L8" s="2"/>
      <c r="M8" s="2"/>
      <c r="N8" s="2"/>
      <c r="O8" s="2"/>
    </row>
    <row r="9" spans="1:30">
      <c r="A9" t="s">
        <v>70</v>
      </c>
      <c r="B9" s="2"/>
      <c r="C9" s="7"/>
      <c r="D9" s="2"/>
      <c r="E9" s="2"/>
      <c r="F9" s="2"/>
      <c r="G9" s="2">
        <v>99.73</v>
      </c>
      <c r="H9" s="2">
        <v>99.73</v>
      </c>
      <c r="I9" s="2"/>
      <c r="J9" s="2"/>
      <c r="K9" s="2"/>
      <c r="L9" s="2"/>
      <c r="M9" s="2"/>
      <c r="N9" s="2"/>
      <c r="O9" s="2"/>
    </row>
    <row r="10" spans="1:30">
      <c r="A10" t="s">
        <v>67</v>
      </c>
      <c r="B10" s="2"/>
      <c r="C10" s="7"/>
      <c r="D10" s="2"/>
      <c r="E10" s="2"/>
      <c r="F10" s="2"/>
      <c r="G10" s="2">
        <v>86.84</v>
      </c>
      <c r="H10" s="2">
        <v>86.84</v>
      </c>
      <c r="I10" s="2">
        <v>86.84</v>
      </c>
      <c r="J10" s="2"/>
      <c r="K10" s="2"/>
      <c r="L10" s="2"/>
      <c r="M10" s="2"/>
      <c r="N10" s="2"/>
      <c r="O10" s="2"/>
    </row>
    <row r="11" spans="1:30">
      <c r="A11" t="s">
        <v>71</v>
      </c>
      <c r="B11" s="2"/>
      <c r="C11" s="7"/>
      <c r="D11" s="2"/>
      <c r="E11" s="2"/>
      <c r="F11" s="2"/>
      <c r="G11" s="2">
        <v>121.72</v>
      </c>
      <c r="H11" s="2">
        <v>121.72</v>
      </c>
      <c r="I11" s="2">
        <v>121.72</v>
      </c>
      <c r="J11" s="2">
        <v>121.72</v>
      </c>
      <c r="K11" s="2">
        <v>121.72</v>
      </c>
      <c r="L11" s="2">
        <v>121.72</v>
      </c>
      <c r="M11" s="2">
        <v>121.72</v>
      </c>
      <c r="N11" s="2">
        <v>121.72</v>
      </c>
      <c r="O11" s="2">
        <v>121.72</v>
      </c>
      <c r="P11" s="2">
        <v>121.72</v>
      </c>
    </row>
    <row r="12" spans="1:30">
      <c r="A12" t="s">
        <v>25</v>
      </c>
      <c r="B12" s="2">
        <v>26.34</v>
      </c>
      <c r="C12" s="7">
        <v>26.34</v>
      </c>
      <c r="D12" s="2">
        <v>26.34</v>
      </c>
      <c r="E12" s="2"/>
      <c r="F12" s="2"/>
      <c r="G12" s="2"/>
      <c r="H12" s="2"/>
      <c r="I12" s="2"/>
      <c r="J12" s="2"/>
      <c r="K12" s="2"/>
    </row>
    <row r="13" spans="1:30">
      <c r="A13" t="s">
        <v>26</v>
      </c>
      <c r="B13" s="2">
        <v>29.25</v>
      </c>
      <c r="C13" s="2"/>
      <c r="D13" s="2"/>
      <c r="E13" s="2"/>
      <c r="F13" s="2"/>
      <c r="G13" s="2"/>
      <c r="H13" s="2"/>
      <c r="I13" s="2"/>
      <c r="J13" s="2"/>
      <c r="K13" s="2"/>
    </row>
    <row r="14" spans="1:30">
      <c r="A14" t="s">
        <v>27</v>
      </c>
      <c r="B14" s="2">
        <v>57</v>
      </c>
      <c r="C14" s="2"/>
      <c r="D14" s="2"/>
      <c r="E14" s="2"/>
      <c r="F14" s="2"/>
      <c r="G14" s="2"/>
      <c r="H14" s="2"/>
      <c r="I14" s="2"/>
      <c r="J14" s="2"/>
      <c r="K14" s="2"/>
    </row>
    <row r="15" spans="1:30">
      <c r="A15" t="s">
        <v>28</v>
      </c>
      <c r="B15" s="2">
        <f>0.76+1.47+0.07</f>
        <v>2.2999999999999998</v>
      </c>
      <c r="C15" s="2"/>
      <c r="D15" s="2"/>
      <c r="E15" s="2"/>
      <c r="F15" s="2"/>
      <c r="G15" s="2"/>
      <c r="H15" s="2"/>
      <c r="I15" s="2"/>
      <c r="J15" s="2"/>
      <c r="K15" s="2"/>
    </row>
    <row r="16" spans="1:30">
      <c r="A16" t="s">
        <v>29</v>
      </c>
      <c r="B16" s="2">
        <v>13.34</v>
      </c>
      <c r="C16" s="7">
        <v>13.34</v>
      </c>
      <c r="D16" s="2">
        <v>13.34</v>
      </c>
      <c r="E16" s="2"/>
      <c r="F16" s="2"/>
      <c r="G16" s="2"/>
      <c r="H16" s="2"/>
      <c r="I16" s="2"/>
      <c r="J16" s="2"/>
      <c r="K16" s="2"/>
    </row>
    <row r="17" spans="1:11">
      <c r="A17" t="s">
        <v>30</v>
      </c>
      <c r="B17" s="2">
        <v>25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t="s">
        <v>31</v>
      </c>
      <c r="B18" s="2">
        <f>6.98+0.69+26.12</f>
        <v>33.79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t="s">
        <v>33</v>
      </c>
      <c r="B19" s="2">
        <v>149.31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t="s">
        <v>32</v>
      </c>
      <c r="B20" s="2">
        <v>1</v>
      </c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t="s">
        <v>34</v>
      </c>
      <c r="B21" s="2">
        <v>83.67</v>
      </c>
      <c r="C21" s="7">
        <v>83.67</v>
      </c>
      <c r="D21" s="2">
        <v>83.67</v>
      </c>
      <c r="E21" s="2">
        <v>83.67</v>
      </c>
      <c r="F21" s="2"/>
      <c r="G21" s="2"/>
      <c r="H21" s="2"/>
      <c r="I21" s="2"/>
      <c r="J21" s="2"/>
      <c r="K21" s="2"/>
    </row>
    <row r="22" spans="1:11">
      <c r="A22" t="s">
        <v>28</v>
      </c>
      <c r="B22" s="2">
        <f>0.37+0.46+1.15+43.45+3.39+42.43</f>
        <v>91.25</v>
      </c>
      <c r="C22" s="7">
        <f>115.28+8.5</f>
        <v>123.78</v>
      </c>
      <c r="D22" s="2"/>
      <c r="E22" s="2"/>
      <c r="F22" s="2"/>
      <c r="G22" s="2"/>
      <c r="H22" s="2"/>
      <c r="I22" s="2"/>
      <c r="J22" s="2"/>
      <c r="K22" s="2"/>
    </row>
    <row r="23" spans="1:11">
      <c r="A23" t="s">
        <v>35</v>
      </c>
      <c r="B23" s="2">
        <v>150</v>
      </c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t="s">
        <v>26</v>
      </c>
      <c r="B24" s="2">
        <v>78.72</v>
      </c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t="s">
        <v>27</v>
      </c>
      <c r="B25" s="2">
        <v>30</v>
      </c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t="s">
        <v>36</v>
      </c>
      <c r="B26" s="2">
        <v>33.54</v>
      </c>
      <c r="C26" s="2">
        <v>-35.79</v>
      </c>
      <c r="D26" s="2">
        <v>-35</v>
      </c>
      <c r="E26" s="2"/>
      <c r="F26" s="2"/>
      <c r="G26" s="2"/>
      <c r="H26" s="2"/>
      <c r="I26" s="2"/>
      <c r="J26" s="2"/>
      <c r="K26" s="2"/>
    </row>
    <row r="27" spans="1:11">
      <c r="A27" t="s">
        <v>37</v>
      </c>
      <c r="B27" s="2">
        <f>374*B44</f>
        <v>672.452</v>
      </c>
      <c r="C27" s="7">
        <f>398*C44</f>
        <v>715.60400000000004</v>
      </c>
      <c r="D27" s="2">
        <f>383*D44</f>
        <v>688.63400000000001</v>
      </c>
      <c r="E27" s="2">
        <f>273*E44</f>
        <v>490.85399999999998</v>
      </c>
      <c r="F27" s="2">
        <f t="shared" ref="F27:K27" si="0">273*F44</f>
        <v>490.85399999999998</v>
      </c>
      <c r="G27" s="2">
        <f t="shared" si="0"/>
        <v>490.85399999999998</v>
      </c>
      <c r="H27" s="2">
        <f t="shared" si="0"/>
        <v>490.85399999999998</v>
      </c>
      <c r="I27" s="2">
        <f t="shared" si="0"/>
        <v>490.85399999999998</v>
      </c>
      <c r="J27" s="2">
        <f t="shared" si="0"/>
        <v>490.85399999999998</v>
      </c>
      <c r="K27" s="2">
        <f t="shared" si="0"/>
        <v>490.85399999999998</v>
      </c>
    </row>
    <row r="28" spans="1:11">
      <c r="A28" t="s">
        <v>39</v>
      </c>
      <c r="B28" s="2">
        <f>14.92*B44</f>
        <v>26.826160000000002</v>
      </c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t="s">
        <v>40</v>
      </c>
      <c r="B29" s="2">
        <f>9.25*B44</f>
        <v>16.631499999999999</v>
      </c>
      <c r="C29" s="2">
        <f t="shared" ref="C29:K29" si="1">9.25*C44</f>
        <v>16.631499999999999</v>
      </c>
      <c r="D29" s="2">
        <f t="shared" si="1"/>
        <v>16.631499999999999</v>
      </c>
      <c r="E29" s="2">
        <f t="shared" si="1"/>
        <v>16.631499999999999</v>
      </c>
      <c r="F29" s="2">
        <f t="shared" si="1"/>
        <v>16.631499999999999</v>
      </c>
      <c r="G29" s="2">
        <f t="shared" si="1"/>
        <v>16.631499999999999</v>
      </c>
      <c r="H29" s="2">
        <f t="shared" si="1"/>
        <v>16.631499999999999</v>
      </c>
      <c r="I29" s="2">
        <f t="shared" si="1"/>
        <v>16.631499999999999</v>
      </c>
      <c r="J29" s="2">
        <f t="shared" si="1"/>
        <v>16.631499999999999</v>
      </c>
      <c r="K29" s="2">
        <f t="shared" si="1"/>
        <v>16.631499999999999</v>
      </c>
    </row>
    <row r="30" spans="1:11">
      <c r="A30" t="s">
        <v>52</v>
      </c>
      <c r="B30" s="2">
        <v>225</v>
      </c>
      <c r="C30" s="7">
        <v>224.42</v>
      </c>
      <c r="D30" s="2">
        <v>224.42</v>
      </c>
      <c r="E30" s="2">
        <v>224.42</v>
      </c>
      <c r="F30" s="2">
        <v>224.42</v>
      </c>
      <c r="G30" s="2"/>
      <c r="H30" s="2"/>
      <c r="I30" s="2"/>
      <c r="J30" s="2"/>
      <c r="K30" s="2"/>
    </row>
    <row r="31" spans="1:11">
      <c r="A31" t="s">
        <v>41</v>
      </c>
      <c r="B31" s="2">
        <v>83.25</v>
      </c>
      <c r="C31" s="7">
        <v>83.25</v>
      </c>
      <c r="D31" s="2">
        <v>83.25</v>
      </c>
      <c r="E31" s="2">
        <v>83.25</v>
      </c>
      <c r="F31" s="2">
        <v>83.25</v>
      </c>
      <c r="G31" s="2">
        <v>83.25</v>
      </c>
      <c r="H31" s="2">
        <v>83.25</v>
      </c>
      <c r="I31" s="2">
        <v>83.25</v>
      </c>
      <c r="J31" s="2">
        <v>83.25</v>
      </c>
      <c r="K31" s="2"/>
    </row>
    <row r="32" spans="1:11">
      <c r="A32" t="s">
        <v>28</v>
      </c>
      <c r="B32" s="2">
        <f>0.68+16.89+0.26+8.68</f>
        <v>26.51</v>
      </c>
      <c r="C32" s="2"/>
      <c r="D32" s="2"/>
      <c r="E32" s="2"/>
      <c r="F32" s="2"/>
      <c r="G32" s="2"/>
      <c r="H32" s="2"/>
      <c r="I32" s="2"/>
      <c r="J32" s="2"/>
      <c r="K32" s="2"/>
    </row>
    <row r="33" spans="1:30">
      <c r="A33" t="s">
        <v>42</v>
      </c>
      <c r="B33" s="2">
        <v>14.5</v>
      </c>
      <c r="C33" s="7">
        <v>14.5</v>
      </c>
      <c r="D33" s="2">
        <v>14.5</v>
      </c>
      <c r="E33" s="2">
        <v>14.5</v>
      </c>
      <c r="F33" s="2">
        <v>14.5</v>
      </c>
      <c r="G33" s="2">
        <v>14.5</v>
      </c>
      <c r="H33" s="2"/>
      <c r="I33" s="2"/>
      <c r="J33" s="2"/>
      <c r="K33" s="2"/>
    </row>
    <row r="34" spans="1:30">
      <c r="A34" t="s">
        <v>43</v>
      </c>
      <c r="B34" s="2">
        <v>83.66</v>
      </c>
      <c r="C34" s="7">
        <v>83.66</v>
      </c>
      <c r="D34" s="2">
        <v>83.66</v>
      </c>
      <c r="E34" s="2">
        <v>83.66</v>
      </c>
      <c r="F34" s="2"/>
      <c r="G34" s="2"/>
      <c r="H34" s="2"/>
      <c r="I34" s="2"/>
      <c r="J34" s="2"/>
      <c r="K34" s="2"/>
    </row>
    <row r="35" spans="1:30">
      <c r="A35" t="s">
        <v>44</v>
      </c>
      <c r="B35" s="2">
        <v>100</v>
      </c>
      <c r="C35" s="2"/>
      <c r="D35" s="2"/>
      <c r="E35" s="2"/>
      <c r="F35" s="2"/>
      <c r="G35" s="2"/>
      <c r="H35" s="2"/>
      <c r="I35" s="2"/>
      <c r="J35" s="2"/>
      <c r="K35" s="2"/>
    </row>
    <row r="36" spans="1:30">
      <c r="A36" t="s">
        <v>72</v>
      </c>
      <c r="B36" s="2">
        <f>23.43+0.72+0.2+3.74</f>
        <v>28.089999999999996</v>
      </c>
      <c r="C36" s="2"/>
      <c r="D36" s="2"/>
      <c r="E36" s="2"/>
      <c r="F36" s="2"/>
      <c r="G36" s="2"/>
      <c r="H36" s="2">
        <v>178</v>
      </c>
      <c r="I36" s="2">
        <v>178</v>
      </c>
      <c r="J36" s="2">
        <v>178</v>
      </c>
      <c r="K36" s="2">
        <v>178</v>
      </c>
      <c r="L36" s="2">
        <v>178</v>
      </c>
      <c r="M36" s="2">
        <v>178</v>
      </c>
      <c r="N36" s="2">
        <v>178</v>
      </c>
      <c r="O36" s="2">
        <v>178</v>
      </c>
      <c r="P36" s="2">
        <v>178</v>
      </c>
      <c r="Q36" s="2">
        <v>178</v>
      </c>
      <c r="R36" s="2">
        <v>178</v>
      </c>
      <c r="S36" s="2">
        <v>178</v>
      </c>
    </row>
    <row r="37" spans="1:30">
      <c r="A37" t="s">
        <v>45</v>
      </c>
      <c r="B37" s="2">
        <f>903.81+39+98</f>
        <v>1040.81</v>
      </c>
      <c r="C37" s="2">
        <v>1014</v>
      </c>
      <c r="D37" s="2">
        <v>1001</v>
      </c>
      <c r="E37" s="2">
        <v>1000</v>
      </c>
      <c r="F37" s="2">
        <v>903.81</v>
      </c>
      <c r="G37" s="2">
        <v>903.81</v>
      </c>
      <c r="H37" s="2">
        <v>903.81</v>
      </c>
      <c r="I37" s="2">
        <v>903.81</v>
      </c>
      <c r="J37" s="2">
        <v>903.81</v>
      </c>
      <c r="K37" s="2">
        <v>903.81</v>
      </c>
      <c r="L37" s="2">
        <v>903.81</v>
      </c>
      <c r="M37" s="2">
        <v>903.81</v>
      </c>
      <c r="N37" s="2">
        <v>903.81</v>
      </c>
      <c r="O37" s="2">
        <v>903.81</v>
      </c>
      <c r="P37" s="2">
        <v>903.81</v>
      </c>
      <c r="Q37" s="2">
        <v>903.81</v>
      </c>
      <c r="R37" s="2">
        <v>903.81</v>
      </c>
      <c r="S37" s="2">
        <v>903.81</v>
      </c>
      <c r="T37" s="2">
        <v>903.81</v>
      </c>
      <c r="U37" s="2">
        <v>903.81</v>
      </c>
      <c r="V37" s="2">
        <v>903.81</v>
      </c>
      <c r="W37" s="2">
        <v>903.81</v>
      </c>
      <c r="X37" s="2">
        <v>903.81</v>
      </c>
      <c r="Y37" s="2">
        <v>903.81</v>
      </c>
      <c r="Z37" s="2">
        <v>903.81</v>
      </c>
      <c r="AA37" s="2">
        <v>903.81</v>
      </c>
      <c r="AB37" s="2">
        <v>903.81</v>
      </c>
      <c r="AC37" s="2">
        <v>903.81</v>
      </c>
      <c r="AD37" s="2">
        <v>903.81</v>
      </c>
    </row>
    <row r="38" spans="1:30">
      <c r="A38" t="s">
        <v>46</v>
      </c>
      <c r="B38" s="2">
        <v>197</v>
      </c>
      <c r="C38" s="2">
        <v>197</v>
      </c>
      <c r="D38" s="2">
        <v>197</v>
      </c>
      <c r="E38" s="2">
        <v>197</v>
      </c>
      <c r="F38" s="2">
        <v>197</v>
      </c>
      <c r="G38" s="2">
        <v>197</v>
      </c>
      <c r="H38" s="2">
        <v>197</v>
      </c>
      <c r="I38" s="2">
        <v>197</v>
      </c>
      <c r="J38" s="2">
        <v>197</v>
      </c>
      <c r="K38" s="2">
        <v>197</v>
      </c>
    </row>
    <row r="39" spans="1:30">
      <c r="A39" t="s">
        <v>47</v>
      </c>
      <c r="B39" s="2">
        <v>17.5</v>
      </c>
      <c r="C39" s="2">
        <v>17.5</v>
      </c>
      <c r="D39" s="2">
        <v>17.5</v>
      </c>
      <c r="E39" s="2">
        <v>17.5</v>
      </c>
      <c r="F39" s="2">
        <v>17.5</v>
      </c>
      <c r="G39" s="2">
        <v>17.5</v>
      </c>
      <c r="H39" s="2">
        <v>17.5</v>
      </c>
      <c r="I39" s="2">
        <v>17.5</v>
      </c>
      <c r="J39" s="2">
        <v>17.5</v>
      </c>
      <c r="K39" s="2">
        <v>17.5</v>
      </c>
    </row>
    <row r="40" spans="1:30">
      <c r="A40" t="s">
        <v>48</v>
      </c>
      <c r="B40" s="2">
        <v>45</v>
      </c>
      <c r="C40" s="2">
        <v>45</v>
      </c>
      <c r="D40" s="2">
        <v>45</v>
      </c>
      <c r="E40" s="2">
        <v>86</v>
      </c>
      <c r="F40" s="2">
        <v>320</v>
      </c>
      <c r="G40" s="2">
        <v>466</v>
      </c>
      <c r="H40" s="2">
        <v>466</v>
      </c>
      <c r="I40" s="2">
        <v>466</v>
      </c>
      <c r="J40" s="2">
        <v>466</v>
      </c>
      <c r="K40" s="2">
        <v>466</v>
      </c>
    </row>
    <row r="41" spans="1:30">
      <c r="A41" t="s">
        <v>49</v>
      </c>
      <c r="B41" s="5">
        <f>SUM('[1]abril 2009'!$G$3)</f>
        <v>3170.0300000000038</v>
      </c>
      <c r="C41" s="5">
        <f>SUM('[1]maio 2009'!$H$6)</f>
        <v>4167.5200000000041</v>
      </c>
      <c r="D41" s="5">
        <f>SUM('[1]junho 2009'!$H$6)</f>
        <v>3858.1000000000054</v>
      </c>
      <c r="E41" s="5">
        <f>SUM('[1]julho 2009'!$H$6)</f>
        <v>2721.200000000003</v>
      </c>
      <c r="F41" s="5">
        <f>SUM('[1]agosto 2009'!$H$6)</f>
        <v>3934.5200000000045</v>
      </c>
      <c r="G41" s="5">
        <f>SUM('[1]Setembro 2009'!$H$6)</f>
        <v>3224.6100000000038</v>
      </c>
      <c r="H41" s="5"/>
      <c r="I41" s="5"/>
      <c r="J41" s="5"/>
      <c r="K41" s="5"/>
    </row>
    <row r="42" spans="1:30">
      <c r="A42" t="s">
        <v>5</v>
      </c>
      <c r="B42" s="3">
        <f t="shared" ref="B42:K42" si="2">SUM(B2:B40)</f>
        <v>3655.2396599999997</v>
      </c>
      <c r="C42" s="3">
        <f t="shared" si="2"/>
        <v>2896.4054999999998</v>
      </c>
      <c r="D42" s="3">
        <f t="shared" si="2"/>
        <v>2733.4454999999998</v>
      </c>
      <c r="E42" s="3">
        <f t="shared" si="2"/>
        <v>2570.9854999999998</v>
      </c>
      <c r="F42" s="3">
        <f t="shared" si="2"/>
        <v>2541.4654999999998</v>
      </c>
      <c r="G42" s="3">
        <f t="shared" si="2"/>
        <v>2717.2555000000002</v>
      </c>
      <c r="H42" s="3">
        <f t="shared" si="2"/>
        <v>2880.7555000000002</v>
      </c>
      <c r="I42" s="3">
        <f t="shared" si="2"/>
        <v>2699.6854999999996</v>
      </c>
      <c r="J42" s="3">
        <f t="shared" si="2"/>
        <v>2510.1655000000001</v>
      </c>
      <c r="K42" s="3">
        <f t="shared" si="2"/>
        <v>2426.9155000000001</v>
      </c>
    </row>
    <row r="43" spans="1:30">
      <c r="A43" t="s">
        <v>50</v>
      </c>
      <c r="B43" s="6">
        <f>B41-B42</f>
        <v>-485.20965999999589</v>
      </c>
      <c r="C43" s="6">
        <f t="shared" ref="C43:K43" si="3">C41-C42</f>
        <v>1271.1145000000042</v>
      </c>
      <c r="D43" s="6">
        <f t="shared" si="3"/>
        <v>1124.6545000000056</v>
      </c>
      <c r="E43" s="6">
        <f t="shared" si="3"/>
        <v>150.21450000000323</v>
      </c>
      <c r="F43" s="6">
        <f t="shared" si="3"/>
        <v>1393.0545000000047</v>
      </c>
      <c r="G43" s="6">
        <f t="shared" si="3"/>
        <v>507.35450000000355</v>
      </c>
      <c r="H43" s="6">
        <f t="shared" si="3"/>
        <v>-2880.7555000000002</v>
      </c>
      <c r="I43" s="6">
        <f t="shared" si="3"/>
        <v>-2699.6854999999996</v>
      </c>
      <c r="J43" s="6">
        <f t="shared" si="3"/>
        <v>-2510.1655000000001</v>
      </c>
      <c r="K43" s="6">
        <f t="shared" si="3"/>
        <v>-2426.9155000000001</v>
      </c>
    </row>
    <row r="44" spans="1:30">
      <c r="A44" t="s">
        <v>38</v>
      </c>
      <c r="B44">
        <v>1.798</v>
      </c>
      <c r="C44">
        <f>B44</f>
        <v>1.798</v>
      </c>
      <c r="D44">
        <f t="shared" ref="D44:K44" si="4">C44</f>
        <v>1.798</v>
      </c>
      <c r="E44">
        <f t="shared" si="4"/>
        <v>1.798</v>
      </c>
      <c r="F44">
        <f t="shared" si="4"/>
        <v>1.798</v>
      </c>
      <c r="G44">
        <f t="shared" si="4"/>
        <v>1.798</v>
      </c>
      <c r="H44">
        <f t="shared" si="4"/>
        <v>1.798</v>
      </c>
      <c r="I44">
        <f t="shared" si="4"/>
        <v>1.798</v>
      </c>
      <c r="J44">
        <f t="shared" si="4"/>
        <v>1.798</v>
      </c>
      <c r="K44">
        <f t="shared" si="4"/>
        <v>1.798</v>
      </c>
    </row>
  </sheetData>
  <conditionalFormatting sqref="B4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43:K43">
    <cfRule type="cellIs" dxfId="1" priority="1" operator="lessThan">
      <formula>0</formula>
    </cfRule>
    <cfRule type="cellIs" dxfId="0" priority="2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lojas - pagamentos</vt:lpstr>
      <vt:lpstr>contas mensais - salario</vt:lpstr>
      <vt:lpstr>Plan3</vt:lpstr>
    </vt:vector>
  </TitlesOfParts>
  <Company>lojapro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belchior</dc:creator>
  <cp:lastModifiedBy>belchior</cp:lastModifiedBy>
  <dcterms:created xsi:type="dcterms:W3CDTF">2009-03-31T14:31:42Z</dcterms:created>
  <dcterms:modified xsi:type="dcterms:W3CDTF">2009-09-25T12:57:33Z</dcterms:modified>
</cp:coreProperties>
</file>